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 - Lethbridge Fish and Game\Desktop\LFGA\LFGA 2024\"/>
    </mc:Choice>
  </mc:AlternateContent>
  <xr:revisionPtr revIDLastSave="0" documentId="8_{5AC1748D-DCAD-4A58-980B-E6D38CC5D9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B94" i="1"/>
  <c r="C93" i="1"/>
  <c r="B93" i="1"/>
  <c r="C92" i="1"/>
  <c r="C95" i="1" s="1"/>
  <c r="B92" i="1"/>
  <c r="B95" i="1" s="1"/>
  <c r="C87" i="1"/>
  <c r="B87" i="1"/>
  <c r="C85" i="1"/>
  <c r="B85" i="1"/>
  <c r="C84" i="1"/>
  <c r="C86" i="1" s="1"/>
  <c r="C88" i="1" s="1"/>
  <c r="C89" i="1" s="1"/>
  <c r="B84" i="1"/>
  <c r="B86" i="1" s="1"/>
  <c r="B88" i="1" s="1"/>
  <c r="C83" i="1"/>
  <c r="B83" i="1"/>
  <c r="B81" i="1"/>
  <c r="B80" i="1"/>
  <c r="C76" i="1"/>
  <c r="B76" i="1"/>
  <c r="C75" i="1"/>
  <c r="C77" i="1" s="1"/>
  <c r="B75" i="1"/>
  <c r="B77" i="1" s="1"/>
  <c r="C73" i="1"/>
  <c r="B73" i="1"/>
  <c r="C72" i="1"/>
  <c r="B72" i="1"/>
  <c r="C71" i="1"/>
  <c r="B71" i="1"/>
  <c r="B70" i="1"/>
  <c r="C69" i="1"/>
  <c r="B69" i="1"/>
  <c r="C68" i="1"/>
  <c r="B68" i="1"/>
  <c r="C67" i="1"/>
  <c r="B67" i="1"/>
  <c r="C65" i="1"/>
  <c r="C66" i="1" s="1"/>
  <c r="B65" i="1"/>
  <c r="B66" i="1" s="1"/>
  <c r="C62" i="1"/>
  <c r="C63" i="1" s="1"/>
  <c r="B62" i="1"/>
  <c r="B63" i="1" s="1"/>
  <c r="B55" i="1"/>
  <c r="C52" i="1"/>
  <c r="B52" i="1"/>
  <c r="C51" i="1"/>
  <c r="C53" i="1" s="1"/>
  <c r="B51" i="1"/>
  <c r="B53" i="1" s="1"/>
  <c r="C50" i="1"/>
  <c r="B50" i="1"/>
  <c r="C49" i="1"/>
  <c r="B49" i="1"/>
  <c r="C48" i="1"/>
  <c r="B48" i="1"/>
  <c r="C46" i="1"/>
  <c r="B46" i="1"/>
  <c r="C45" i="1"/>
  <c r="C47" i="1" s="1"/>
  <c r="C54" i="1" s="1"/>
  <c r="C56" i="1" s="1"/>
  <c r="B45" i="1"/>
  <c r="B47" i="1" s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B34" i="1"/>
  <c r="C31" i="1"/>
  <c r="B31" i="1"/>
  <c r="C29" i="1"/>
  <c r="C30" i="1" s="1"/>
  <c r="B29" i="1"/>
  <c r="B30" i="1" s="1"/>
  <c r="C27" i="1"/>
  <c r="C26" i="1"/>
  <c r="B26" i="1"/>
  <c r="B27" i="1" s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C19" i="1" s="1"/>
  <c r="B17" i="1"/>
  <c r="B16" i="1"/>
  <c r="B19" i="1" s="1"/>
  <c r="B15" i="1"/>
  <c r="C14" i="1"/>
  <c r="B14" i="1"/>
  <c r="C13" i="1"/>
  <c r="B13" i="1"/>
  <c r="C12" i="1"/>
  <c r="B12" i="1"/>
  <c r="C11" i="1"/>
  <c r="C32" i="1" s="1"/>
  <c r="C42" i="1" s="1"/>
  <c r="C57" i="1" s="1"/>
  <c r="B11" i="1"/>
  <c r="B10" i="1"/>
  <c r="C78" i="1" l="1"/>
  <c r="C90" i="1" s="1"/>
  <c r="C96" i="1" s="1"/>
  <c r="B54" i="1"/>
  <c r="B56" i="1" s="1"/>
  <c r="B89" i="1"/>
  <c r="B32" i="1"/>
  <c r="B42" i="1" s="1"/>
  <c r="B57" i="1" s="1"/>
  <c r="B78" i="1"/>
  <c r="B90" i="1" l="1"/>
  <c r="B96" i="1" s="1"/>
</calcChain>
</file>

<file path=xl/sharedStrings.xml><?xml version="1.0" encoding="utf-8"?>
<sst xmlns="http://schemas.openxmlformats.org/spreadsheetml/2006/main" count="97" uniqueCount="97">
  <si>
    <t>Total</t>
  </si>
  <si>
    <t>As of Dec. 31, 2024</t>
  </si>
  <si>
    <t>Assets</t>
  </si>
  <si>
    <t xml:space="preserve">   Current Assets</t>
  </si>
  <si>
    <t xml:space="preserve">      Cash and Cash Equivalent</t>
  </si>
  <si>
    <t xml:space="preserve">         1000 Cash Clearing</t>
  </si>
  <si>
    <t xml:space="preserve">         1010 Range Operating Account - 721630664523</t>
  </si>
  <si>
    <t xml:space="preserve">         1011 LFGA Operating - 721630134204</t>
  </si>
  <si>
    <t xml:space="preserve">         1014 1st Choice  LFGA Memberships -721630643691</t>
  </si>
  <si>
    <t xml:space="preserve">         1016 105 - 1st Choice Casino - 721630664531</t>
  </si>
  <si>
    <t xml:space="preserve">         1017 105 - 1st Choice Raffle - 721630995844</t>
  </si>
  <si>
    <t xml:space="preserve">         1018 Range Allocated Funds - 721630740174</t>
  </si>
  <si>
    <t xml:space="preserve">            202 - CIP City Payback (deleted)</t>
  </si>
  <si>
    <t xml:space="preserve">            202 - Fibre/Communication (deleted)</t>
  </si>
  <si>
    <t xml:space="preserve">         Total 1018 Range Allocated Funds - 721630740174</t>
  </si>
  <si>
    <t xml:space="preserve">         1019 O/S deposits</t>
  </si>
  <si>
    <t xml:space="preserve">         1020 LFGA Savings Account</t>
  </si>
  <si>
    <t xml:space="preserve">         1021 Sustaining Savings Account</t>
  </si>
  <si>
    <t xml:space="preserve">         1022 TD - due May 8, 2025</t>
  </si>
  <si>
    <t xml:space="preserve">         1023 TD - due November 17, 2025</t>
  </si>
  <si>
    <t xml:space="preserve">         Banks - Unrestricted (deleted)</t>
  </si>
  <si>
    <t xml:space="preserve">            100 - 1st Choice Shares (deleted)</t>
  </si>
  <si>
    <t xml:space="preserve">         Total Banks - Unrestricted (deleted)</t>
  </si>
  <si>
    <t xml:space="preserve">         SSF Shooting Sports Facility (deleted)</t>
  </si>
  <si>
    <t xml:space="preserve">            HSBC-Range operating (deleted)</t>
  </si>
  <si>
    <t xml:space="preserve">         Total SSF Shooting Sports Facility (deleted)</t>
  </si>
  <si>
    <t xml:space="preserve">         1200 Undeposited Funds</t>
  </si>
  <si>
    <t xml:space="preserve">      Total Cash and Cash Equivalent</t>
  </si>
  <si>
    <t xml:space="preserve">      Accounts Receivable (A/R)</t>
  </si>
  <si>
    <t xml:space="preserve">         1100 Accounts Receivable</t>
  </si>
  <si>
    <t xml:space="preserve">         1101 A/R - Hut and Sponsorship</t>
  </si>
  <si>
    <t xml:space="preserve">      Total Accounts Receivable (A/R)</t>
  </si>
  <si>
    <t xml:space="preserve">      1102 A/R for RQ's Membership</t>
  </si>
  <si>
    <t xml:space="preserve">      1220 A/R via Memberships</t>
  </si>
  <si>
    <t xml:space="preserve">      1600 Prepaid Banquet</t>
  </si>
  <si>
    <t xml:space="preserve">      2420 Prepaid Expenses</t>
  </si>
  <si>
    <t xml:space="preserve">      O/S dep for Mmbr paid at Range (deleted)</t>
  </si>
  <si>
    <t xml:space="preserve">   Total Current Assets</t>
  </si>
  <si>
    <t xml:space="preserve">   Non-current Assets</t>
  </si>
  <si>
    <t xml:space="preserve">      Property, plant and equipment </t>
  </si>
  <si>
    <t xml:space="preserve">         1500 Automotive</t>
  </si>
  <si>
    <t xml:space="preserve">            1505 Accumulated Dep'n - Automotive</t>
  </si>
  <si>
    <t xml:space="preserve">         Total 1500 Automotive</t>
  </si>
  <si>
    <t xml:space="preserve">         1510 Building</t>
  </si>
  <si>
    <t xml:space="preserve">            1515 Accumulated Dep'n - Buildings</t>
  </si>
  <si>
    <t xml:space="preserve">         Total 1510 Building</t>
  </si>
  <si>
    <t xml:space="preserve">         1520 Equipment</t>
  </si>
  <si>
    <t xml:space="preserve">            1525 Accumulated Dep'n - Equipment</t>
  </si>
  <si>
    <t xml:space="preserve">         Total 1520 Equipment</t>
  </si>
  <si>
    <t xml:space="preserve">      Total Property, plant and equipment </t>
  </si>
  <si>
    <t xml:space="preserve">      1700 1St Choice -Shares</t>
  </si>
  <si>
    <t xml:space="preserve">   Total Non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</si>
  <si>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</si>
  <si>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</si>
  <si>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</si>
  <si>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</si>
  <si>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 (A/P)</t>
  </si>
  <si>
    <t xml:space="preserve">            2000 Accounts Payable</t>
  </si>
  <si>
    <t xml:space="preserve">         Total Accounts Payable (A/P)</t>
  </si>
  <si>
    <t xml:space="preserve">         Credit Card</t>
  </si>
  <si>
    <t xml:space="preserve">            2100 Visa Account</t>
  </si>
  <si>
    <t xml:space="preserve">         Total Credit Card</t>
  </si>
  <si>
    <t xml:space="preserve">         2060 GST/HST Payable</t>
  </si>
  <si>
    <t xml:space="preserve">         2095 Prepaid Memberships</t>
  </si>
  <si>
    <t xml:space="preserve">         2410 Due to AWF</t>
  </si>
  <si>
    <t xml:space="preserve">         2411 Due to Competition  Awards</t>
  </si>
  <si>
    <t xml:space="preserve">         2412 Due to RB</t>
  </si>
  <si>
    <t xml:space="preserve">         2425 Due to Sustain /CIP from 103</t>
  </si>
  <si>
    <t xml:space="preserve">         Due to FLMS</t>
  </si>
  <si>
    <t xml:space="preserve">         Interecompany Account</t>
  </si>
  <si>
    <t xml:space="preserve">            Due from SSF-operating</t>
  </si>
  <si>
    <t xml:space="preserve">            Due to LFGA - operating</t>
  </si>
  <si>
    <t xml:space="preserve">         Total Interecompany Account</t>
  </si>
  <si>
    <t xml:space="preserve">      Total Current Liabilities</t>
  </si>
  <si>
    <t xml:space="preserve">      Non-current Liabilities</t>
  </si>
  <si>
    <t xml:space="preserve">         2150 City Of Lethbridge Loan</t>
  </si>
  <si>
    <t xml:space="preserve">         2155 Programming Liability</t>
  </si>
  <si>
    <t xml:space="preserve">         Reserves - all restricted (deleted)</t>
  </si>
  <si>
    <t xml:space="preserve">            Casino Trust (deleted)</t>
  </si>
  <si>
    <t xml:space="preserve">            CIP Payback Trust (deleted)</t>
  </si>
  <si>
    <t xml:space="preserve">               CIP Safety Upgrade Trust (deleted)</t>
  </si>
  <si>
    <t xml:space="preserve">            Total CIP Payback Trust (deleted)</t>
  </si>
  <si>
    <t xml:space="preserve">            Sustaining Trust (deleted)</t>
  </si>
  <si>
    <t xml:space="preserve">         Total Reserves - all restricted (deleted)</t>
  </si>
  <si>
    <t xml:space="preserve">      Total Non-current Liabilities</t>
  </si>
  <si>
    <t xml:space="preserve">   Total Liabilities</t>
  </si>
  <si>
    <t xml:space="preserve">   Equity</t>
  </si>
  <si>
    <t xml:space="preserve">      3300 Equity - Range</t>
  </si>
  <si>
    <t xml:space="preserve">      Retained Earnings</t>
  </si>
  <si>
    <t xml:space="preserve">      Profit for the year</t>
  </si>
  <si>
    <t xml:space="preserve">   Total Equity</t>
  </si>
  <si>
    <t>Total Liabilities and Equity</t>
  </si>
  <si>
    <t>Saturday, Mar. 22, 2025 06:13:01 p.m. GMT-7 - Accrual Basis</t>
  </si>
  <si>
    <t>Lethbridge Fish &amp; Game Association</t>
  </si>
  <si>
    <t>Balance Sheet</t>
  </si>
  <si>
    <t>As of December 31, 2024</t>
  </si>
  <si>
    <t>As At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</si>
</sst>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"/>
  <sheetViews>
    <sheetView tabSelected="1" view="pageBreakPreview" topLeftCell="A54" zoomScale="60" zoomScaleNormal="100" workbookViewId="0">
      <selection activeCell="I11" sqref="I11"/>
    </sheetView>
  </sheetViews>
  <sheetFormatPr defaultRowHeight="14.4" x14ac:dyDescent="0.3"/>
  <cols>
    <col min="1" max="1" width="49" customWidth="1"/>
    <col min="2" max="3" width="19.77734375" customWidth="1"/>
  </cols>
  <sheetData>
    <row r="1" spans="1:3" ht="17.399999999999999" x14ac:dyDescent="0.3">
      <c r="A1" s="12" t="s">
        <v>93</v>
      </c>
      <c r="B1" s="11"/>
      <c r="C1" s="11"/>
    </row>
    <row r="2" spans="1:3" ht="17.399999999999999" x14ac:dyDescent="0.3">
      <c r="A2" s="12" t="s">
        <v>94</v>
      </c>
      <c r="B2" s="11"/>
      <c r="C2" s="11"/>
    </row>
    <row r="3" spans="1:3" x14ac:dyDescent="0.3">
      <c r="A3" s="13" t="s">
        <v>95</v>
      </c>
      <c r="B3" s="11"/>
      <c r="C3" s="11"/>
    </row>
    <row r="5" spans="1:3" x14ac:dyDescent="0.3">
      <c r="A5" s="1"/>
      <c r="B5" s="8" t="s">
        <v>0</v>
      </c>
      <c r="C5" s="9"/>
    </row>
    <row r="6" spans="1:3" x14ac:dyDescent="0.3">
      <c r="A6" s="1"/>
      <c r="B6" s="2" t="s">
        <v>1</v>
      </c>
      <c r="C6" s="2" t="s">
        <v>96</v>
      </c>
    </row>
    <row r="7" spans="1:3" x14ac:dyDescent="0.3">
      <c r="A7" s="3" t="s">
        <v>2</v>
      </c>
      <c r="B7" s="4"/>
      <c r="C7" s="4"/>
    </row>
    <row r="8" spans="1:3" x14ac:dyDescent="0.3">
      <c r="A8" s="3" t="s">
        <v>3</v>
      </c>
      <c r="B8" s="4"/>
      <c r="C8" s="4"/>
    </row>
    <row r="9" spans="1:3" x14ac:dyDescent="0.3">
      <c r="A9" s="3" t="s">
        <v>4</v>
      </c>
      <c r="B9" s="4"/>
      <c r="C9" s="4"/>
    </row>
    <row r="10" spans="1:3" x14ac:dyDescent="0.3">
      <c r="A10" s="3" t="s">
        <v>5</v>
      </c>
      <c r="B10" s="5">
        <f>24895.95</f>
        <v>24895.95</v>
      </c>
      <c r="C10" s="4"/>
    </row>
    <row r="11" spans="1:3" x14ac:dyDescent="0.3">
      <c r="A11" s="3" t="s">
        <v>6</v>
      </c>
      <c r="B11" s="5">
        <f>37470.58</f>
        <v>37470.58</v>
      </c>
      <c r="C11" s="5">
        <f>5876.24</f>
        <v>5876.24</v>
      </c>
    </row>
    <row r="12" spans="1:3" x14ac:dyDescent="0.3">
      <c r="A12" s="3" t="s">
        <v>7</v>
      </c>
      <c r="B12" s="5">
        <f>3624.21</f>
        <v>3624.21</v>
      </c>
      <c r="C12" s="5">
        <f>7553.11</f>
        <v>7553.11</v>
      </c>
    </row>
    <row r="13" spans="1:3" x14ac:dyDescent="0.3">
      <c r="A13" s="3" t="s">
        <v>8</v>
      </c>
      <c r="B13" s="5">
        <f>19112.67</f>
        <v>19112.669999999998</v>
      </c>
      <c r="C13" s="5">
        <f>26964.69</f>
        <v>26964.69</v>
      </c>
    </row>
    <row r="14" spans="1:3" x14ac:dyDescent="0.3">
      <c r="A14" s="3" t="s">
        <v>9</v>
      </c>
      <c r="B14" s="5">
        <f>331.75</f>
        <v>331.75</v>
      </c>
      <c r="C14" s="5">
        <f>262.91</f>
        <v>262.91000000000003</v>
      </c>
    </row>
    <row r="15" spans="1:3" x14ac:dyDescent="0.3">
      <c r="A15" s="3" t="s">
        <v>10</v>
      </c>
      <c r="B15" s="5">
        <f>52.78</f>
        <v>52.78</v>
      </c>
      <c r="C15" s="4"/>
    </row>
    <row r="16" spans="1:3" x14ac:dyDescent="0.3">
      <c r="A16" s="3" t="s">
        <v>11</v>
      </c>
      <c r="B16" s="5">
        <f>12849.54</f>
        <v>12849.54</v>
      </c>
      <c r="C16" s="4"/>
    </row>
    <row r="17" spans="1:3" x14ac:dyDescent="0.3">
      <c r="A17" s="3" t="s">
        <v>12</v>
      </c>
      <c r="B17" s="5">
        <f>0</f>
        <v>0</v>
      </c>
      <c r="C17" s="5">
        <f>-33685.82</f>
        <v>-33685.82</v>
      </c>
    </row>
    <row r="18" spans="1:3" x14ac:dyDescent="0.3">
      <c r="A18" s="3" t="s">
        <v>13</v>
      </c>
      <c r="B18" s="5">
        <f>0</f>
        <v>0</v>
      </c>
      <c r="C18" s="5">
        <f>41469.39</f>
        <v>41469.39</v>
      </c>
    </row>
    <row r="19" spans="1:3" x14ac:dyDescent="0.3">
      <c r="A19" s="3" t="s">
        <v>14</v>
      </c>
      <c r="B19" s="6">
        <f>((B16)+(B17))+(B18)</f>
        <v>12849.54</v>
      </c>
      <c r="C19" s="6">
        <f>((C16)+(C17))+(C18)</f>
        <v>7783.57</v>
      </c>
    </row>
    <row r="20" spans="1:3" x14ac:dyDescent="0.3">
      <c r="A20" s="3" t="s">
        <v>15</v>
      </c>
      <c r="B20" s="5">
        <f>0</f>
        <v>0</v>
      </c>
      <c r="C20" s="5">
        <f>5130</f>
        <v>5130</v>
      </c>
    </row>
    <row r="21" spans="1:3" x14ac:dyDescent="0.3">
      <c r="A21" s="3" t="s">
        <v>16</v>
      </c>
      <c r="B21" s="5">
        <f>88789.31</f>
        <v>88789.31</v>
      </c>
      <c r="C21" s="5">
        <f>99140.35</f>
        <v>99140.35</v>
      </c>
    </row>
    <row r="22" spans="1:3" x14ac:dyDescent="0.3">
      <c r="A22" s="3" t="s">
        <v>17</v>
      </c>
      <c r="B22" s="5">
        <f>82709.54</f>
        <v>82709.539999999994</v>
      </c>
      <c r="C22" s="5">
        <f>65208.91</f>
        <v>65208.91</v>
      </c>
    </row>
    <row r="23" spans="1:3" x14ac:dyDescent="0.3">
      <c r="A23" s="3" t="s">
        <v>18</v>
      </c>
      <c r="B23" s="5">
        <f>433846.27</f>
        <v>433846.27</v>
      </c>
      <c r="C23" s="5">
        <f>425115.93</f>
        <v>425115.93</v>
      </c>
    </row>
    <row r="24" spans="1:3" x14ac:dyDescent="0.3">
      <c r="A24" s="3" t="s">
        <v>19</v>
      </c>
      <c r="B24" s="5">
        <f>210611.95</f>
        <v>210611.95</v>
      </c>
      <c r="C24" s="5">
        <f>205240.13</f>
        <v>205240.13</v>
      </c>
    </row>
    <row r="25" spans="1:3" x14ac:dyDescent="0.3">
      <c r="A25" s="3" t="s">
        <v>20</v>
      </c>
      <c r="B25" s="4"/>
      <c r="C25" s="4"/>
    </row>
    <row r="26" spans="1:3" x14ac:dyDescent="0.3">
      <c r="A26" s="3" t="s">
        <v>21</v>
      </c>
      <c r="B26" s="5">
        <f>0</f>
        <v>0</v>
      </c>
      <c r="C26" s="5">
        <f>55.07</f>
        <v>55.07</v>
      </c>
    </row>
    <row r="27" spans="1:3" x14ac:dyDescent="0.3">
      <c r="A27" s="3" t="s">
        <v>22</v>
      </c>
      <c r="B27" s="6">
        <f>(B25)+(B26)</f>
        <v>0</v>
      </c>
      <c r="C27" s="6">
        <f>(C25)+(C26)</f>
        <v>55.07</v>
      </c>
    </row>
    <row r="28" spans="1:3" x14ac:dyDescent="0.3">
      <c r="A28" s="3" t="s">
        <v>23</v>
      </c>
      <c r="B28" s="4"/>
      <c r="C28" s="4"/>
    </row>
    <row r="29" spans="1:3" x14ac:dyDescent="0.3">
      <c r="A29" s="3" t="s">
        <v>24</v>
      </c>
      <c r="B29" s="5">
        <f>0</f>
        <v>0</v>
      </c>
      <c r="C29" s="5">
        <f>1166.37</f>
        <v>1166.3699999999999</v>
      </c>
    </row>
    <row r="30" spans="1:3" x14ac:dyDescent="0.3">
      <c r="A30" s="3" t="s">
        <v>25</v>
      </c>
      <c r="B30" s="6">
        <f>(B28)+(B29)</f>
        <v>0</v>
      </c>
      <c r="C30" s="6">
        <f>(C28)+(C29)</f>
        <v>1166.3699999999999</v>
      </c>
    </row>
    <row r="31" spans="1:3" x14ac:dyDescent="0.3">
      <c r="A31" s="3" t="s">
        <v>26</v>
      </c>
      <c r="B31" s="5">
        <f>0</f>
        <v>0</v>
      </c>
      <c r="C31" s="5">
        <f>0</f>
        <v>0</v>
      </c>
    </row>
    <row r="32" spans="1:3" x14ac:dyDescent="0.3">
      <c r="A32" s="3" t="s">
        <v>27</v>
      </c>
      <c r="B32" s="6">
        <f>((((((((((((((B10)+(B11))+(B12))+(B13))+(B14))+(B15))+(B19))+(B20))+(B21))+(B22))+(B23))+(B24))+(B27))+(B30))+(B31)</f>
        <v>914294.55</v>
      </c>
      <c r="C32" s="6">
        <f>((((((((((((((C10)+(C11))+(C12))+(C13))+(C14))+(C15))+(C19))+(C20))+(C21))+(C22))+(C23))+(C24))+(C27))+(C30))+(C31)</f>
        <v>849497.27999999991</v>
      </c>
    </row>
    <row r="33" spans="1:3" x14ac:dyDescent="0.3">
      <c r="A33" s="3" t="s">
        <v>28</v>
      </c>
      <c r="B33" s="4"/>
      <c r="C33" s="4"/>
    </row>
    <row r="34" spans="1:3" x14ac:dyDescent="0.3">
      <c r="A34" s="3" t="s">
        <v>29</v>
      </c>
      <c r="B34" s="5">
        <f>0</f>
        <v>0</v>
      </c>
      <c r="C34" s="4"/>
    </row>
    <row r="35" spans="1:3" x14ac:dyDescent="0.3">
      <c r="A35" s="3" t="s">
        <v>30</v>
      </c>
      <c r="B35" s="5">
        <f>0</f>
        <v>0</v>
      </c>
      <c r="C35" s="5">
        <f>25</f>
        <v>25</v>
      </c>
    </row>
    <row r="36" spans="1:3" x14ac:dyDescent="0.3">
      <c r="A36" s="3" t="s">
        <v>31</v>
      </c>
      <c r="B36" s="6">
        <f>(B34)+(B35)</f>
        <v>0</v>
      </c>
      <c r="C36" s="6">
        <f>(C34)+(C35)</f>
        <v>25</v>
      </c>
    </row>
    <row r="37" spans="1:3" x14ac:dyDescent="0.3">
      <c r="A37" s="3" t="s">
        <v>32</v>
      </c>
      <c r="B37" s="5">
        <f>0</f>
        <v>0</v>
      </c>
      <c r="C37" s="5">
        <f>0</f>
        <v>0</v>
      </c>
    </row>
    <row r="38" spans="1:3" x14ac:dyDescent="0.3">
      <c r="A38" s="3" t="s">
        <v>33</v>
      </c>
      <c r="B38" s="5">
        <f>0</f>
        <v>0</v>
      </c>
      <c r="C38" s="5">
        <f>70</f>
        <v>70</v>
      </c>
    </row>
    <row r="39" spans="1:3" x14ac:dyDescent="0.3">
      <c r="A39" s="3" t="s">
        <v>34</v>
      </c>
      <c r="B39" s="5">
        <f>0</f>
        <v>0</v>
      </c>
      <c r="C39" s="5">
        <f>1000</f>
        <v>1000</v>
      </c>
    </row>
    <row r="40" spans="1:3" x14ac:dyDescent="0.3">
      <c r="A40" s="3" t="s">
        <v>35</v>
      </c>
      <c r="B40" s="5">
        <f>11288.97</f>
        <v>11288.97</v>
      </c>
      <c r="C40" s="5">
        <f>7888.5</f>
        <v>7888.5</v>
      </c>
    </row>
    <row r="41" spans="1:3" x14ac:dyDescent="0.3">
      <c r="A41" s="3" t="s">
        <v>36</v>
      </c>
      <c r="B41" s="5">
        <f>0</f>
        <v>0</v>
      </c>
      <c r="C41" s="5">
        <f>495</f>
        <v>495</v>
      </c>
    </row>
    <row r="42" spans="1:3" x14ac:dyDescent="0.3">
      <c r="A42" s="3" t="s">
        <v>37</v>
      </c>
      <c r="B42" s="6">
        <f>((((((B32)+(B36))+(B37))+(B38))+(B39))+(B40))+(B41)</f>
        <v>925583.52</v>
      </c>
      <c r="C42" s="6">
        <f>((((((C32)+(C36))+(C37))+(C38))+(C39))+(C40))+(C41)</f>
        <v>858975.77999999991</v>
      </c>
    </row>
    <row r="43" spans="1:3" x14ac:dyDescent="0.3">
      <c r="A43" s="3" t="s">
        <v>38</v>
      </c>
      <c r="B43" s="4"/>
      <c r="C43" s="4"/>
    </row>
    <row r="44" spans="1:3" x14ac:dyDescent="0.3">
      <c r="A44" s="3" t="s">
        <v>39</v>
      </c>
      <c r="B44" s="4"/>
      <c r="C44" s="4"/>
    </row>
    <row r="45" spans="1:3" x14ac:dyDescent="0.3">
      <c r="A45" s="3" t="s">
        <v>40</v>
      </c>
      <c r="B45" s="5">
        <f>0</f>
        <v>0</v>
      </c>
      <c r="C45" s="5">
        <f>49136.07</f>
        <v>49136.07</v>
      </c>
    </row>
    <row r="46" spans="1:3" x14ac:dyDescent="0.3">
      <c r="A46" s="3" t="s">
        <v>41</v>
      </c>
      <c r="B46" s="5">
        <f>0</f>
        <v>0</v>
      </c>
      <c r="C46" s="5">
        <f>-37000</f>
        <v>-37000</v>
      </c>
    </row>
    <row r="47" spans="1:3" x14ac:dyDescent="0.3">
      <c r="A47" s="3" t="s">
        <v>42</v>
      </c>
      <c r="B47" s="6">
        <f>(B45)+(B46)</f>
        <v>0</v>
      </c>
      <c r="C47" s="6">
        <f>(C45)+(C46)</f>
        <v>12136.07</v>
      </c>
    </row>
    <row r="48" spans="1:3" x14ac:dyDescent="0.3">
      <c r="A48" s="3" t="s">
        <v>43</v>
      </c>
      <c r="B48" s="5">
        <f>0</f>
        <v>0</v>
      </c>
      <c r="C48" s="5">
        <f>191777.5</f>
        <v>191777.5</v>
      </c>
    </row>
    <row r="49" spans="1:3" x14ac:dyDescent="0.3">
      <c r="A49" s="3" t="s">
        <v>44</v>
      </c>
      <c r="B49" s="5">
        <f>0</f>
        <v>0</v>
      </c>
      <c r="C49" s="5">
        <f>-165564.88</f>
        <v>-165564.88</v>
      </c>
    </row>
    <row r="50" spans="1:3" x14ac:dyDescent="0.3">
      <c r="A50" s="3" t="s">
        <v>45</v>
      </c>
      <c r="B50" s="6">
        <f>(B48)+(B49)</f>
        <v>0</v>
      </c>
      <c r="C50" s="6">
        <f>(C48)+(C49)</f>
        <v>26212.619999999995</v>
      </c>
    </row>
    <row r="51" spans="1:3" x14ac:dyDescent="0.3">
      <c r="A51" s="3" t="s">
        <v>46</v>
      </c>
      <c r="B51" s="5">
        <f>0</f>
        <v>0</v>
      </c>
      <c r="C51" s="5">
        <f>127875.2</f>
        <v>127875.2</v>
      </c>
    </row>
    <row r="52" spans="1:3" x14ac:dyDescent="0.3">
      <c r="A52" s="3" t="s">
        <v>47</v>
      </c>
      <c r="B52" s="5">
        <f>0</f>
        <v>0</v>
      </c>
      <c r="C52" s="5">
        <f>-55000</f>
        <v>-55000</v>
      </c>
    </row>
    <row r="53" spans="1:3" x14ac:dyDescent="0.3">
      <c r="A53" s="3" t="s">
        <v>48</v>
      </c>
      <c r="B53" s="6">
        <f>(B51)+(B52)</f>
        <v>0</v>
      </c>
      <c r="C53" s="6">
        <f>(C51)+(C52)</f>
        <v>72875.199999999997</v>
      </c>
    </row>
    <row r="54" spans="1:3" x14ac:dyDescent="0.3">
      <c r="A54" s="3" t="s">
        <v>49</v>
      </c>
      <c r="B54" s="6">
        <f>((B47)+(B50))+(B53)</f>
        <v>0</v>
      </c>
      <c r="C54" s="6">
        <f>((C47)+(C50))+(C53)</f>
        <v>111223.88999999998</v>
      </c>
    </row>
    <row r="55" spans="1:3" x14ac:dyDescent="0.3">
      <c r="A55" s="3" t="s">
        <v>50</v>
      </c>
      <c r="B55" s="5">
        <f>55.07</f>
        <v>55.07</v>
      </c>
      <c r="C55" s="4"/>
    </row>
    <row r="56" spans="1:3" x14ac:dyDescent="0.3">
      <c r="A56" s="3" t="s">
        <v>51</v>
      </c>
      <c r="B56" s="6">
        <f>(B54)+(B55)</f>
        <v>55.07</v>
      </c>
      <c r="C56" s="6">
        <f>(C54)+(C55)</f>
        <v>111223.88999999998</v>
      </c>
    </row>
    <row r="57" spans="1:3" x14ac:dyDescent="0.3">
      <c r="A57" s="3" t="s">
        <v>52</v>
      </c>
      <c r="B57" s="7">
        <f>(B42)+(B56)</f>
        <v>925638.59</v>
      </c>
      <c r="C57" s="7">
        <f>(C42)+(C56)</f>
        <v>970199.66999999993</v>
      </c>
    </row>
    <row r="58" spans="1:3" x14ac:dyDescent="0.3">
      <c r="A58" s="3" t="s">
        <v>53</v>
      </c>
      <c r="B58" s="4"/>
      <c r="C58" s="4"/>
    </row>
    <row r="59" spans="1:3" x14ac:dyDescent="0.3">
      <c r="A59" s="3" t="s">
        <v>54</v>
      </c>
      <c r="B59" s="4"/>
      <c r="C59" s="4"/>
    </row>
    <row r="60" spans="1:3" x14ac:dyDescent="0.3">
      <c r="A60" s="3" t="s">
        <v>55</v>
      </c>
      <c r="B60" s="4"/>
      <c r="C60" s="4"/>
    </row>
    <row r="61" spans="1:3" x14ac:dyDescent="0.3">
      <c r="A61" s="3" t="s">
        <v>56</v>
      </c>
      <c r="B61" s="4"/>
      <c r="C61" s="4"/>
    </row>
    <row r="62" spans="1:3" x14ac:dyDescent="0.3">
      <c r="A62" s="3" t="s">
        <v>57</v>
      </c>
      <c r="B62" s="5">
        <f>7155</f>
        <v>7155</v>
      </c>
      <c r="C62" s="5">
        <f>16155.9</f>
        <v>16155.9</v>
      </c>
    </row>
    <row r="63" spans="1:3" x14ac:dyDescent="0.3">
      <c r="A63" s="3" t="s">
        <v>58</v>
      </c>
      <c r="B63" s="6">
        <f>B62</f>
        <v>7155</v>
      </c>
      <c r="C63" s="6">
        <f>C62</f>
        <v>16155.9</v>
      </c>
    </row>
    <row r="64" spans="1:3" x14ac:dyDescent="0.3">
      <c r="A64" s="3" t="s">
        <v>59</v>
      </c>
      <c r="B64" s="4"/>
      <c r="C64" s="4"/>
    </row>
    <row r="65" spans="1:3" x14ac:dyDescent="0.3">
      <c r="A65" s="3" t="s">
        <v>60</v>
      </c>
      <c r="B65" s="5">
        <f>7103.35</f>
        <v>7103.35</v>
      </c>
      <c r="C65" s="5">
        <f>8436.27</f>
        <v>8436.27</v>
      </c>
    </row>
    <row r="66" spans="1:3" x14ac:dyDescent="0.3">
      <c r="A66" s="3" t="s">
        <v>61</v>
      </c>
      <c r="B66" s="6">
        <f>B65</f>
        <v>7103.35</v>
      </c>
      <c r="C66" s="6">
        <f>C65</f>
        <v>8436.27</v>
      </c>
    </row>
    <row r="67" spans="1:3" x14ac:dyDescent="0.3">
      <c r="A67" s="3" t="s">
        <v>62</v>
      </c>
      <c r="B67" s="5">
        <f>0</f>
        <v>0</v>
      </c>
      <c r="C67" s="5">
        <f>0</f>
        <v>0</v>
      </c>
    </row>
    <row r="68" spans="1:3" x14ac:dyDescent="0.3">
      <c r="A68" s="3" t="s">
        <v>63</v>
      </c>
      <c r="B68" s="5">
        <f>18940</f>
        <v>18940</v>
      </c>
      <c r="C68" s="5">
        <f>12445</f>
        <v>12445</v>
      </c>
    </row>
    <row r="69" spans="1:3" x14ac:dyDescent="0.3">
      <c r="A69" s="3" t="s">
        <v>64</v>
      </c>
      <c r="B69" s="5">
        <f>0</f>
        <v>0</v>
      </c>
      <c r="C69" s="5">
        <f>10335</f>
        <v>10335</v>
      </c>
    </row>
    <row r="70" spans="1:3" x14ac:dyDescent="0.3">
      <c r="A70" s="3" t="s">
        <v>65</v>
      </c>
      <c r="B70" s="5">
        <f>0</f>
        <v>0</v>
      </c>
      <c r="C70" s="4"/>
    </row>
    <row r="71" spans="1:3" x14ac:dyDescent="0.3">
      <c r="A71" s="3" t="s">
        <v>66</v>
      </c>
      <c r="B71" s="5">
        <f>0</f>
        <v>0</v>
      </c>
      <c r="C71" s="5">
        <f>710.21</f>
        <v>710.21</v>
      </c>
    </row>
    <row r="72" spans="1:3" x14ac:dyDescent="0.3">
      <c r="A72" s="3" t="s">
        <v>67</v>
      </c>
      <c r="B72" s="5">
        <f>0</f>
        <v>0</v>
      </c>
      <c r="C72" s="5">
        <f>11376</f>
        <v>11376</v>
      </c>
    </row>
    <row r="73" spans="1:3" x14ac:dyDescent="0.3">
      <c r="A73" s="3" t="s">
        <v>68</v>
      </c>
      <c r="B73" s="5">
        <f>0</f>
        <v>0</v>
      </c>
      <c r="C73" s="5">
        <f>0</f>
        <v>0</v>
      </c>
    </row>
    <row r="74" spans="1:3" x14ac:dyDescent="0.3">
      <c r="A74" s="3" t="s">
        <v>69</v>
      </c>
      <c r="B74" s="4"/>
      <c r="C74" s="4"/>
    </row>
    <row r="75" spans="1:3" x14ac:dyDescent="0.3">
      <c r="A75" s="3" t="s">
        <v>70</v>
      </c>
      <c r="B75" s="5">
        <f>0</f>
        <v>0</v>
      </c>
      <c r="C75" s="5">
        <f>-13580.74</f>
        <v>-13580.74</v>
      </c>
    </row>
    <row r="76" spans="1:3" x14ac:dyDescent="0.3">
      <c r="A76" s="3" t="s">
        <v>71</v>
      </c>
      <c r="B76" s="5">
        <f>0</f>
        <v>0</v>
      </c>
      <c r="C76" s="5">
        <f>13580.74</f>
        <v>13580.74</v>
      </c>
    </row>
    <row r="77" spans="1:3" x14ac:dyDescent="0.3">
      <c r="A77" s="3" t="s">
        <v>72</v>
      </c>
      <c r="B77" s="6">
        <f>((B74)+(B75))+(B76)</f>
        <v>0</v>
      </c>
      <c r="C77" s="6">
        <f>((C74)+(C75))+(C76)</f>
        <v>0</v>
      </c>
    </row>
    <row r="78" spans="1:3" x14ac:dyDescent="0.3">
      <c r="A78" s="3" t="s">
        <v>73</v>
      </c>
      <c r="B78" s="6">
        <f>(((((((((B63)+(B66))+(B67))+(B68))+(B69))+(B70))+(B71))+(B72))+(B73))+(B77)</f>
        <v>33198.35</v>
      </c>
      <c r="C78" s="6">
        <f>(((((((((C63)+(C66))+(C67))+(C68))+(C69))+(C70))+(C71))+(C72))+(C73))+(C77)</f>
        <v>59458.38</v>
      </c>
    </row>
    <row r="79" spans="1:3" x14ac:dyDescent="0.3">
      <c r="A79" s="3" t="s">
        <v>74</v>
      </c>
      <c r="B79" s="4"/>
      <c r="C79" s="4"/>
    </row>
    <row r="80" spans="1:3" x14ac:dyDescent="0.3">
      <c r="A80" s="3" t="s">
        <v>75</v>
      </c>
      <c r="B80" s="5">
        <f>320000</f>
        <v>320000</v>
      </c>
      <c r="C80" s="4"/>
    </row>
    <row r="81" spans="1:3" x14ac:dyDescent="0.3">
      <c r="A81" s="3" t="s">
        <v>76</v>
      </c>
      <c r="B81" s="5">
        <f>255039.99</f>
        <v>255039.99</v>
      </c>
      <c r="C81" s="4"/>
    </row>
    <row r="82" spans="1:3" x14ac:dyDescent="0.3">
      <c r="A82" s="3" t="s">
        <v>77</v>
      </c>
      <c r="B82" s="4"/>
      <c r="C82" s="4"/>
    </row>
    <row r="83" spans="1:3" x14ac:dyDescent="0.3">
      <c r="A83" s="3" t="s">
        <v>78</v>
      </c>
      <c r="B83" s="5">
        <f>0</f>
        <v>0</v>
      </c>
      <c r="C83" s="5">
        <f>262.91</f>
        <v>262.91000000000003</v>
      </c>
    </row>
    <row r="84" spans="1:3" x14ac:dyDescent="0.3">
      <c r="A84" s="3" t="s">
        <v>79</v>
      </c>
      <c r="B84" s="5">
        <f>0</f>
        <v>0</v>
      </c>
      <c r="C84" s="5">
        <f>-33685.82</f>
        <v>-33685.82</v>
      </c>
    </row>
    <row r="85" spans="1:3" x14ac:dyDescent="0.3">
      <c r="A85" s="3" t="s">
        <v>80</v>
      </c>
      <c r="B85" s="5">
        <f>0</f>
        <v>0</v>
      </c>
      <c r="C85" s="5">
        <f>41469.39</f>
        <v>41469.39</v>
      </c>
    </row>
    <row r="86" spans="1:3" x14ac:dyDescent="0.3">
      <c r="A86" s="3" t="s">
        <v>81</v>
      </c>
      <c r="B86" s="6">
        <f>(B84)+(B85)</f>
        <v>0</v>
      </c>
      <c r="C86" s="6">
        <f>(C84)+(C85)</f>
        <v>7783.57</v>
      </c>
    </row>
    <row r="87" spans="1:3" x14ac:dyDescent="0.3">
      <c r="A87" s="3" t="s">
        <v>82</v>
      </c>
      <c r="B87" s="5">
        <f>0</f>
        <v>0</v>
      </c>
      <c r="C87" s="5">
        <f>695564.97</f>
        <v>695564.97</v>
      </c>
    </row>
    <row r="88" spans="1:3" x14ac:dyDescent="0.3">
      <c r="A88" s="3" t="s">
        <v>83</v>
      </c>
      <c r="B88" s="6">
        <f>(((B82)+(B83))+(B86))+(B87)</f>
        <v>0</v>
      </c>
      <c r="C88" s="6">
        <f>(((C82)+(C83))+(C86))+(C87)</f>
        <v>703611.45</v>
      </c>
    </row>
    <row r="89" spans="1:3" x14ac:dyDescent="0.3">
      <c r="A89" s="3" t="s">
        <v>84</v>
      </c>
      <c r="B89" s="6">
        <f>((B80)+(B81))+(B88)</f>
        <v>575039.99</v>
      </c>
      <c r="C89" s="6">
        <f>((C80)+(C81))+(C88)</f>
        <v>703611.45</v>
      </c>
    </row>
    <row r="90" spans="1:3" x14ac:dyDescent="0.3">
      <c r="A90" s="3" t="s">
        <v>85</v>
      </c>
      <c r="B90" s="6">
        <f>(B78)+(B89)</f>
        <v>608238.34</v>
      </c>
      <c r="C90" s="6">
        <f>(C78)+(C89)</f>
        <v>763069.83</v>
      </c>
    </row>
    <row r="91" spans="1:3" x14ac:dyDescent="0.3">
      <c r="A91" s="3" t="s">
        <v>86</v>
      </c>
      <c r="B91" s="4"/>
      <c r="C91" s="4"/>
    </row>
    <row r="92" spans="1:3" x14ac:dyDescent="0.3">
      <c r="A92" s="3" t="s">
        <v>87</v>
      </c>
      <c r="B92" s="5">
        <f>2408.34</f>
        <v>2408.34</v>
      </c>
      <c r="C92" s="5">
        <f>80423.69</f>
        <v>80423.69</v>
      </c>
    </row>
    <row r="93" spans="1:3" x14ac:dyDescent="0.3">
      <c r="A93" s="3" t="s">
        <v>88</v>
      </c>
      <c r="B93" s="5">
        <f>126706.15</f>
        <v>126706.15</v>
      </c>
      <c r="C93" s="5">
        <f>135361.93</f>
        <v>135361.93</v>
      </c>
    </row>
    <row r="94" spans="1:3" x14ac:dyDescent="0.3">
      <c r="A94" s="3" t="s">
        <v>89</v>
      </c>
      <c r="B94" s="5">
        <f>188285.76</f>
        <v>188285.76</v>
      </c>
      <c r="C94" s="5">
        <f>-8655.78</f>
        <v>-8655.7800000000007</v>
      </c>
    </row>
    <row r="95" spans="1:3" x14ac:dyDescent="0.3">
      <c r="A95" s="3" t="s">
        <v>90</v>
      </c>
      <c r="B95" s="6">
        <f>((B92)+(B93))+(B94)</f>
        <v>317400.25</v>
      </c>
      <c r="C95" s="6">
        <f>((C92)+(C93))+(C94)</f>
        <v>207129.84</v>
      </c>
    </row>
    <row r="96" spans="1:3" x14ac:dyDescent="0.3">
      <c r="A96" s="3" t="s">
        <v>91</v>
      </c>
      <c r="B96" s="7">
        <f>(B90)+(B95)</f>
        <v>925638.59</v>
      </c>
      <c r="C96" s="7">
        <f>(C90)+(C95)</f>
        <v>970199.66999999993</v>
      </c>
    </row>
    <row r="97" spans="1:3" x14ac:dyDescent="0.3">
      <c r="A97" s="3"/>
      <c r="B97" s="4"/>
      <c r="C97" s="4"/>
    </row>
    <row r="100" spans="1:3" x14ac:dyDescent="0.3">
      <c r="A100" s="10" t="s">
        <v>92</v>
      </c>
      <c r="B100" s="11"/>
      <c r="C100" s="11"/>
    </row>
  </sheetData>
  <mergeCells count="5">
    <mergeCell ref="B5:C5"/>
    <mergeCell ref="A100:C100"/>
    <mergeCell ref="A1:C1"/>
    <mergeCell ref="A2:C2"/>
    <mergeCell ref="A3:C3"/>
  </mergeCells>
  <pageMargins left="0.25" right="0.25" top="0.75" bottom="0.75" header="0.3" footer="0.3"/>
  <pageSetup scale="78" orientation="portrait" horizontalDpi="300" verticalDpi="300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Financial Manager</cp:lastModifiedBy>
  <dcterms:created xsi:type="dcterms:W3CDTF">2025-03-23T01:13:01Z</dcterms:created>
  <dcterms:modified xsi:type="dcterms:W3CDTF">2025-03-23T01:14:31Z</dcterms:modified>
</cp:coreProperties>
</file>